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За_доп_номера">Лист1!$G$37</definedName>
    <definedName name="Затраты_на_работу_сервиса">Лист1!$I$7</definedName>
    <definedName name="Затраты_на_содержание_офиса_в">Лист1!$J$7</definedName>
    <definedName name="Количество_квартир_в_подъезде">Лист1!$B$7</definedName>
    <definedName name="Материалы">Лист1!$K$7</definedName>
    <definedName name="Налоги_и_сборы_в">Лист1!$L$7</definedName>
    <definedName name="Начислено">Лист1!$G$7</definedName>
    <definedName name="Общая_прибыль">Лист1!$G$46</definedName>
    <definedName name="Оплата_за_замок">Лист1!$D$7</definedName>
    <definedName name="Оплата_за_трубку">Лист1!$C$7</definedName>
    <definedName name="оплаты">Лист1!$F$7</definedName>
    <definedName name="Оплачено">Лист1!$H$7</definedName>
    <definedName name="Потери">Лист1!$D$40</definedName>
    <definedName name="Прибыль_до_модернизации_в_руб.">Лист1!$M$7</definedName>
    <definedName name="Прибыль_от_новых">Лист1!$G$41</definedName>
    <definedName name="Продажа">Лист1!$G$40</definedName>
    <definedName name="с_трубками">Лист1!$E$7</definedName>
    <definedName name="Увеличение_сбора_обон._Платы">Лист1!$G$44</definedName>
    <definedName name="Цена_закупа">Лист1!$F$40</definedName>
    <definedName name="Цена_Ключа">Лист1!$F$29</definedName>
  </definedNames>
  <calcPr calcId="125725"/>
</workbook>
</file>

<file path=xl/calcChain.xml><?xml version="1.0" encoding="utf-8"?>
<calcChain xmlns="http://schemas.openxmlformats.org/spreadsheetml/2006/main">
  <c r="D40" i="1"/>
  <c r="G41" s="1"/>
  <c r="G37"/>
  <c r="E29"/>
  <c r="F30" s="1"/>
  <c r="E28"/>
  <c r="G7"/>
  <c r="H7" s="1"/>
  <c r="M7" s="1"/>
  <c r="G47" l="1"/>
  <c r="G44"/>
  <c r="G46" l="1"/>
  <c r="G48" s="1"/>
</calcChain>
</file>

<file path=xl/sharedStrings.xml><?xml version="1.0" encoding="utf-8"?>
<sst xmlns="http://schemas.openxmlformats.org/spreadsheetml/2006/main" count="44" uniqueCount="43">
  <si>
    <t>Расчет рентабельности при модернизации домофонной системы используя СКД 1010</t>
  </si>
  <si>
    <t>Начальные данные</t>
  </si>
  <si>
    <t>Количество квартир в подъезде</t>
  </si>
  <si>
    <t>Оплата за трубку</t>
  </si>
  <si>
    <t>Оплата за замок</t>
  </si>
  <si>
    <t>% с трубками</t>
  </si>
  <si>
    <t>% оплаты</t>
  </si>
  <si>
    <t>Начислено</t>
  </si>
  <si>
    <t>Оплачено</t>
  </si>
  <si>
    <t>Затраты на работу сервиса в %</t>
  </si>
  <si>
    <t>Затраты на содержание офиса в %</t>
  </si>
  <si>
    <t>Материалы в %</t>
  </si>
  <si>
    <t>Налоги и сборы в %</t>
  </si>
  <si>
    <t>Прибыль до модернизации в руб.</t>
  </si>
  <si>
    <t>Затраты на модернизацию</t>
  </si>
  <si>
    <t>Примерный текст объявления</t>
  </si>
  <si>
    <t>Монтаж выполняют сервисная группа (опытный монтажник устанавливает 10 комплектов в смену)</t>
  </si>
  <si>
    <t>Внимание !!!</t>
  </si>
  <si>
    <t>До хх_апреля 2019 г.</t>
  </si>
  <si>
    <t>Новые ключи не копируются, если надо можно докупить (по 150 руб).</t>
  </si>
  <si>
    <t>Обмен старых на новые</t>
  </si>
  <si>
    <t>Приобретение новых</t>
  </si>
  <si>
    <t>На квартиру</t>
  </si>
  <si>
    <t>На подъезд</t>
  </si>
  <si>
    <t>Цена ключа</t>
  </si>
  <si>
    <t>Выручка:</t>
  </si>
  <si>
    <t>При внесении в договор № телефонов жильцов (один номер на кв. открывает бесплатно, а каждый последующий 10 руб.)</t>
  </si>
  <si>
    <t>Дополнительно подключают не менее двух номеров</t>
  </si>
  <si>
    <t>Из 40 квартир в месяц хотябы один ключ заказывается</t>
  </si>
  <si>
    <t>Цена закупа</t>
  </si>
  <si>
    <t>Продажа</t>
  </si>
  <si>
    <t>Процент собираемости, за счет оперативного выключения и включения увеличивается до 95 %</t>
  </si>
  <si>
    <t>Общая прибыль от подъезда</t>
  </si>
  <si>
    <t>После модернизации</t>
  </si>
  <si>
    <t>До модернизации</t>
  </si>
  <si>
    <t>Считыватель CP-Z2M накладной mifare 13,56 + 100 Rfid меток+ СКД 1010 =7 500 руб.</t>
  </si>
  <si>
    <t>Плановая бесплатная замена ключей от входной двери подъезда</t>
  </si>
  <si>
    <t>Ключи меняются строго: старый сдаете, новый получаете.</t>
  </si>
  <si>
    <t>Замена производится в офисе</t>
  </si>
  <si>
    <t>либо у выездного представителя компании хх апреля 2019 г. С 11-00 до 14-30</t>
  </si>
  <si>
    <t>Увеличение прибыли на %</t>
  </si>
  <si>
    <t>Увеличение сбора абон. Платы</t>
  </si>
  <si>
    <t>Из практики (статистика по текущим клиенским данным)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</si>
</sst>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2" borderId="0" xfId="0" applyNumberFormat="1" applyFill="1"/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0" fillId="0" borderId="1" xfId="0" applyFill="1" applyBorder="1"/>
    <xf numFmtId="0" fontId="5" fillId="0" borderId="0" xfId="0" applyFont="1"/>
    <xf numFmtId="9" fontId="5" fillId="4" borderId="0" xfId="0" applyNumberFormat="1" applyFont="1" applyFill="1"/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topLeftCell="A31" workbookViewId="0">
      <selection activeCell="G48" sqref="G48"/>
    </sheetView>
  </sheetViews>
  <sheetFormatPr defaultRowHeight="15"/>
  <cols>
    <col min="1" max="1" width="5.42578125" customWidth="1"/>
    <col min="2" max="2" width="11.5703125" customWidth="1"/>
    <col min="4" max="4" width="11.42578125" customWidth="1"/>
    <col min="5" max="5" width="11" customWidth="1"/>
    <col min="6" max="6" width="14.28515625" customWidth="1"/>
    <col min="7" max="7" width="11.85546875" bestFit="1" customWidth="1"/>
    <col min="8" max="8" width="9.85546875" customWidth="1"/>
  </cols>
  <sheetData>
    <row r="2" spans="1:13" ht="18.75">
      <c r="B2" s="9" t="s">
        <v>0</v>
      </c>
    </row>
    <row r="4" spans="1:13">
      <c r="B4" t="s">
        <v>1</v>
      </c>
    </row>
    <row r="6" spans="1:13" ht="102.75" customHeight="1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s="2" customFormat="1">
      <c r="B7" s="4">
        <v>20</v>
      </c>
      <c r="C7" s="4">
        <v>50</v>
      </c>
      <c r="D7" s="4">
        <v>16</v>
      </c>
      <c r="E7" s="4">
        <v>80</v>
      </c>
      <c r="F7" s="4">
        <v>60</v>
      </c>
      <c r="G7" s="5">
        <f>Количество_квартир_в_подъезде*с_трубками/100*Оплата_за_трубку+(Количество_квартир_в_подъезде*(100-с_трубками)/100*Оплата_за_замок)</f>
        <v>864</v>
      </c>
      <c r="H7" s="6">
        <f>Начислено*оплаты/100</f>
        <v>518.4</v>
      </c>
      <c r="I7" s="4">
        <v>20</v>
      </c>
      <c r="J7" s="4">
        <v>25</v>
      </c>
      <c r="K7" s="4">
        <v>18</v>
      </c>
      <c r="L7" s="4">
        <v>20</v>
      </c>
      <c r="M7" s="4">
        <f>(100-(Затраты_на_работу_сервиса+Затраты_на_содержание_офиса_в+Материалы+Налоги_и_сборы_в))*Оплачено/100</f>
        <v>88.127999999999986</v>
      </c>
    </row>
    <row r="10" spans="1:13">
      <c r="B10" t="s">
        <v>14</v>
      </c>
    </row>
    <row r="12" spans="1:13">
      <c r="A12" t="s">
        <v>35</v>
      </c>
    </row>
    <row r="13" spans="1:13">
      <c r="A13" t="s">
        <v>16</v>
      </c>
    </row>
    <row r="15" spans="1:13">
      <c r="A15" t="s">
        <v>15</v>
      </c>
    </row>
    <row r="17" spans="1:8">
      <c r="B17" s="26" t="s">
        <v>17</v>
      </c>
      <c r="C17" s="27"/>
      <c r="D17" s="27"/>
      <c r="E17" s="27"/>
      <c r="F17" s="27"/>
      <c r="G17" s="27"/>
      <c r="H17" s="28"/>
    </row>
    <row r="18" spans="1:8">
      <c r="B18" s="29" t="s">
        <v>18</v>
      </c>
      <c r="C18" s="30"/>
      <c r="D18" s="30"/>
      <c r="E18" s="30"/>
      <c r="F18" s="30"/>
      <c r="G18" s="30"/>
      <c r="H18" s="31"/>
    </row>
    <row r="19" spans="1:8">
      <c r="B19" s="29" t="s">
        <v>36</v>
      </c>
      <c r="C19" s="30"/>
      <c r="D19" s="30"/>
      <c r="E19" s="30"/>
      <c r="F19" s="30"/>
      <c r="G19" s="30"/>
      <c r="H19" s="31"/>
    </row>
    <row r="20" spans="1:8">
      <c r="B20" s="29" t="s">
        <v>37</v>
      </c>
      <c r="C20" s="30"/>
      <c r="D20" s="30"/>
      <c r="E20" s="30"/>
      <c r="F20" s="30"/>
      <c r="G20" s="30"/>
      <c r="H20" s="31"/>
    </row>
    <row r="21" spans="1:8">
      <c r="B21" s="29" t="s">
        <v>38</v>
      </c>
      <c r="C21" s="30"/>
      <c r="D21" s="30"/>
      <c r="E21" s="30"/>
      <c r="F21" s="30"/>
      <c r="G21" s="30"/>
      <c r="H21" s="31"/>
    </row>
    <row r="22" spans="1:8">
      <c r="B22" s="29" t="s">
        <v>39</v>
      </c>
      <c r="C22" s="30"/>
      <c r="D22" s="30"/>
      <c r="E22" s="30"/>
      <c r="F22" s="30"/>
      <c r="G22" s="30"/>
      <c r="H22" s="31"/>
    </row>
    <row r="23" spans="1:8">
      <c r="B23" s="23" t="s">
        <v>19</v>
      </c>
      <c r="C23" s="24"/>
      <c r="D23" s="24"/>
      <c r="E23" s="24"/>
      <c r="F23" s="24"/>
      <c r="G23" s="24"/>
      <c r="H23" s="25"/>
    </row>
    <row r="25" spans="1:8">
      <c r="A25" t="s">
        <v>42</v>
      </c>
    </row>
    <row r="27" spans="1:8">
      <c r="A27" s="13"/>
      <c r="B27" s="14"/>
      <c r="C27" s="15"/>
      <c r="D27" s="16" t="s">
        <v>22</v>
      </c>
      <c r="E27" s="16" t="s">
        <v>23</v>
      </c>
      <c r="F27" s="16" t="s">
        <v>24</v>
      </c>
    </row>
    <row r="28" spans="1:8">
      <c r="A28" s="10" t="s">
        <v>20</v>
      </c>
      <c r="B28" s="11"/>
      <c r="C28" s="12"/>
      <c r="D28" s="16">
        <v>2</v>
      </c>
      <c r="E28" s="16">
        <f>D28*Количество_квартир_в_подъезде</f>
        <v>40</v>
      </c>
      <c r="F28" s="16"/>
    </row>
    <row r="29" spans="1:8">
      <c r="A29" s="10" t="s">
        <v>21</v>
      </c>
      <c r="B29" s="11"/>
      <c r="C29" s="12"/>
      <c r="D29" s="16">
        <v>3</v>
      </c>
      <c r="E29" s="16">
        <f>Количество_квартир_в_подъезде*D29</f>
        <v>60</v>
      </c>
      <c r="F29" s="20">
        <v>150</v>
      </c>
    </row>
    <row r="30" spans="1:8">
      <c r="A30" s="17" t="s">
        <v>25</v>
      </c>
      <c r="B30" s="18"/>
      <c r="C30" s="18"/>
      <c r="D30" s="18"/>
      <c r="E30" s="18"/>
      <c r="F30" s="19">
        <f>Цена_Ключа*E29</f>
        <v>9000</v>
      </c>
    </row>
    <row r="32" spans="1:8">
      <c r="A32" t="s">
        <v>26</v>
      </c>
    </row>
    <row r="34" spans="1:7">
      <c r="A34" t="s">
        <v>42</v>
      </c>
    </row>
    <row r="36" spans="1:7">
      <c r="A36" t="s">
        <v>27</v>
      </c>
    </row>
    <row r="37" spans="1:7">
      <c r="D37">
        <v>2</v>
      </c>
      <c r="E37">
        <v>10</v>
      </c>
      <c r="G37" s="1">
        <f>D37*E37</f>
        <v>20</v>
      </c>
    </row>
    <row r="39" spans="1:7">
      <c r="A39" t="s">
        <v>28</v>
      </c>
      <c r="F39" t="s">
        <v>29</v>
      </c>
      <c r="G39" t="s">
        <v>30</v>
      </c>
    </row>
    <row r="40" spans="1:7">
      <c r="D40">
        <f>Количество_квартир_в_подъезде/40</f>
        <v>0.5</v>
      </c>
      <c r="F40">
        <v>28</v>
      </c>
      <c r="G40">
        <v>150</v>
      </c>
    </row>
    <row r="41" spans="1:7">
      <c r="G41" s="1">
        <f>Потери*(Продажа-Цена_закупа)</f>
        <v>61</v>
      </c>
    </row>
    <row r="42" spans="1:7">
      <c r="A42" t="s">
        <v>31</v>
      </c>
    </row>
    <row r="44" spans="1:7">
      <c r="D44" t="s">
        <v>41</v>
      </c>
      <c r="G44" s="7">
        <f>(95-оплаты)/100*Начислено</f>
        <v>302.39999999999998</v>
      </c>
    </row>
    <row r="45" spans="1:7">
      <c r="G45" s="8"/>
    </row>
    <row r="46" spans="1:7">
      <c r="A46" t="s">
        <v>32</v>
      </c>
      <c r="E46" t="s">
        <v>33</v>
      </c>
      <c r="G46" s="7">
        <f>Прибыль_до_модернизации_в_руб.+За_доп_номера+Прибыль_от_новых+Увеличение_сбора_обон._Платы</f>
        <v>471.52799999999996</v>
      </c>
    </row>
    <row r="47" spans="1:7">
      <c r="E47" t="s">
        <v>34</v>
      </c>
      <c r="G47" s="7">
        <f>Прибыль_до_модернизации_в_руб.</f>
        <v>88.127999999999986</v>
      </c>
    </row>
    <row r="48" spans="1:7" ht="15.75">
      <c r="E48" s="21" t="s">
        <v>40</v>
      </c>
      <c r="F48" s="21"/>
      <c r="G48" s="22">
        <f>(Общая_прибыль-Прибыль_до_модернизации_в_руб.)/Прибыль_до_модернизации_в_руб.</f>
        <v>4.3504901960784315</v>
      </c>
    </row>
  </sheetData>
  <mergeCells count="7">
    <mergeCell ref="B23:H23"/>
    <mergeCell ref="B17:H17"/>
    <mergeCell ref="B18:H18"/>
    <mergeCell ref="B19:H19"/>
    <mergeCell ref="B20:H20"/>
    <mergeCell ref="B21:H21"/>
    <mergeCell ref="B22:H2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Лист1</vt:lpstr>
      <vt:lpstr>Лист2</vt:lpstr>
      <vt:lpstr>Лист3</vt:lpstr>
      <vt:lpstr>За_доп_номера</vt:lpstr>
      <vt:lpstr>Затраты_на_работу_сервиса</vt:lpstr>
      <vt:lpstr>Затраты_на_содержание_офиса_в</vt:lpstr>
      <vt:lpstr>Количество_квартир_в_подъезде</vt:lpstr>
      <vt:lpstr>Материалы</vt:lpstr>
      <vt:lpstr>Налоги_и_сборы_в</vt:lpstr>
      <vt:lpstr>Начислено</vt:lpstr>
      <vt:lpstr>Общая_прибыль</vt:lpstr>
      <vt:lpstr>Оплата_за_замок</vt:lpstr>
      <vt:lpstr>Оплата_за_трубку</vt:lpstr>
      <vt:lpstr>оплаты</vt:lpstr>
      <vt:lpstr>Оплачено</vt:lpstr>
      <vt:lpstr>Потери</vt:lpstr>
      <vt:lpstr>Прибыль_до_модернизации_в_руб.</vt:lpstr>
      <vt:lpstr>Прибыль_от_новых</vt:lpstr>
      <vt:lpstr>Продажа</vt:lpstr>
      <vt:lpstr>с_трубками</vt:lpstr>
      <vt:lpstr>Увеличение_сбора_обон._Платы</vt:lpstr>
      <vt:lpstr>Цена_закупа</vt:lpstr>
      <vt:lpstr>Цена_Ключа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Союз</dc:creator>
  <cp:lastModifiedBy>ООО Союз</cp:lastModifiedBy>
  <cp:lastPrinted>2019-04-16T11:33:43Z</cp:lastPrinted>
  <dcterms:created xsi:type="dcterms:W3CDTF">2019-03-25T04:10:15Z</dcterms:created>
  <dcterms:modified xsi:type="dcterms:W3CDTF">2019-04-19T07:43:05Z</dcterms:modified>
</cp:coreProperties>
</file>